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EF43" lockStructure="1"/>
  <bookViews>
    <workbookView xWindow="0" yWindow="-195" windowWidth="15450" windowHeight="14025"/>
  </bookViews>
  <sheets>
    <sheet name="RightSizeMeterForm" sheetId="1" r:id="rId1"/>
    <sheet name="Sheet2" sheetId="2" r:id="rId2"/>
    <sheet name="Sheet3" sheetId="3" r:id="rId3"/>
  </sheets>
  <definedNames>
    <definedName name="_xlnm.Print_Area" localSheetId="0">RightSizeMeterForm!$B$1:$L$51</definedName>
  </definedNames>
  <calcPr calcId="145621"/>
</workbook>
</file>

<file path=xl/calcChain.xml><?xml version="1.0" encoding="utf-8"?>
<calcChain xmlns="http://schemas.openxmlformats.org/spreadsheetml/2006/main">
  <c r="Q44" i="1" l="1"/>
  <c r="Q46" i="1"/>
  <c r="Q45" i="1"/>
  <c r="Q48" i="1"/>
  <c r="Q47" i="1"/>
  <c r="P5" i="1" l="1"/>
  <c r="J49" i="1" l="1"/>
  <c r="I35" i="1"/>
  <c r="I4" i="1"/>
  <c r="G35" i="1"/>
  <c r="I45" i="1"/>
  <c r="I42" i="1"/>
  <c r="G19" i="1"/>
  <c r="G13" i="1"/>
  <c r="G33" i="1"/>
  <c r="G20" i="1"/>
  <c r="G18" i="1"/>
  <c r="G25" i="1"/>
  <c r="G24" i="1"/>
  <c r="G22" i="1"/>
  <c r="G26" i="1"/>
  <c r="G27" i="1"/>
  <c r="G14" i="1"/>
  <c r="G15" i="1"/>
  <c r="G16" i="1"/>
  <c r="G17" i="1"/>
  <c r="G21" i="1"/>
  <c r="G23" i="1"/>
  <c r="G28" i="1"/>
  <c r="G29" i="1"/>
  <c r="G30" i="1"/>
  <c r="G31" i="1"/>
  <c r="O5" i="1"/>
  <c r="O4" i="1"/>
  <c r="P4" i="1"/>
  <c r="L5" i="1"/>
  <c r="P6" i="1"/>
  <c r="L4" i="1"/>
  <c r="O6" i="1"/>
  <c r="O8" i="1"/>
  <c r="D36" i="1" s="1"/>
  <c r="I38" i="1" l="1"/>
  <c r="I47" i="1" s="1"/>
</calcChain>
</file>

<file path=xl/sharedStrings.xml><?xml version="1.0" encoding="utf-8"?>
<sst xmlns="http://schemas.openxmlformats.org/spreadsheetml/2006/main" count="134" uniqueCount="85">
  <si>
    <t xml:space="preserve">Bathtub </t>
  </si>
  <si>
    <t xml:space="preserve">x </t>
  </si>
  <si>
    <t>=</t>
  </si>
  <si>
    <t xml:space="preserve">Bedpan Washers </t>
  </si>
  <si>
    <t xml:space="preserve">Bidet </t>
  </si>
  <si>
    <t xml:space="preserve">Dental Unit </t>
  </si>
  <si>
    <t xml:space="preserve">Drinking Fountain - Public </t>
  </si>
  <si>
    <t xml:space="preserve">Kitchen Sink </t>
  </si>
  <si>
    <t xml:space="preserve">Lavatory </t>
  </si>
  <si>
    <t xml:space="preserve">Showerhead (Shower Only) </t>
  </si>
  <si>
    <t xml:space="preserve">Service Sink </t>
  </si>
  <si>
    <t xml:space="preserve">Toilet – Flush Valve </t>
  </si>
  <si>
    <t xml:space="preserve">          - Tank Type </t>
  </si>
  <si>
    <t xml:space="preserve">Urinal – Pedestal Flush Valve </t>
  </si>
  <si>
    <t xml:space="preserve">          -  Wall Flush Valve </t>
  </si>
  <si>
    <t xml:space="preserve">Wash Sink (Each Set of Faucets) </t>
  </si>
  <si>
    <t xml:space="preserve">Dishwasher </t>
  </si>
  <si>
    <t xml:space="preserve">Washing Machine </t>
  </si>
  <si>
    <t xml:space="preserve">Hose (50 ft Wash Down) - 1/2 in. </t>
  </si>
  <si>
    <t xml:space="preserve">                                        - 5/8 in. </t>
  </si>
  <si>
    <t xml:space="preserve">                                        - 3/4 in. </t>
  </si>
  <si>
    <t xml:space="preserve">Combined Fixture Value Total </t>
  </si>
  <si>
    <t xml:space="preserve"> </t>
  </si>
  <si>
    <t>Add Irrigation</t>
  </si>
  <si>
    <t xml:space="preserve">Added Fixed Load                                                                                                                </t>
  </si>
  <si>
    <r>
      <t xml:space="preserve">Figure 4-5   Water customer data sheet   </t>
    </r>
    <r>
      <rPr>
        <i/>
        <sz val="8"/>
        <rFont val="Arial"/>
        <family val="2"/>
      </rPr>
      <t xml:space="preserve">Adapted from AWWA Manual M22 </t>
    </r>
  </si>
  <si>
    <t xml:space="preserve">Customer Peak Demand                                </t>
  </si>
  <si>
    <t xml:space="preserve">Town of Burlington </t>
  </si>
  <si>
    <t xml:space="preserve">Water Customer Data Sheet </t>
  </si>
  <si>
    <t>Customer:</t>
  </si>
  <si>
    <t>Phone:</t>
  </si>
  <si>
    <t>Building Address:</t>
  </si>
  <si>
    <t>Type of Occupancy:</t>
  </si>
  <si>
    <t>Fixture</t>
  </si>
  <si>
    <t>Value      @ 60 PSI</t>
  </si>
  <si>
    <t>Number of Fixtures</t>
  </si>
  <si>
    <t>Total Value</t>
  </si>
  <si>
    <t>40 PSI - 0.80</t>
  </si>
  <si>
    <t>(commercial or residential)</t>
  </si>
  <si>
    <t>By:</t>
  </si>
  <si>
    <t>50 PSI - 0.90</t>
  </si>
  <si>
    <t>80 PSI - 1.17</t>
  </si>
  <si>
    <t>35 PSI - 0.74</t>
  </si>
  <si>
    <t>60 PSI - 1.00</t>
  </si>
  <si>
    <t>70 PSI - 1.09</t>
  </si>
  <si>
    <t>90 PSI - 1.25</t>
  </si>
  <si>
    <t>Residential</t>
  </si>
  <si>
    <t>Commercial</t>
  </si>
  <si>
    <t>Under 1300</t>
  </si>
  <si>
    <t>Occupancy Drop Down</t>
  </si>
  <si>
    <t>Table 4-1 - Pressure  Adj.Factor dropdown</t>
  </si>
  <si>
    <t>Equal of Over 1300</t>
  </si>
  <si>
    <t>GPM</t>
  </si>
  <si>
    <t>GPM to use</t>
  </si>
  <si>
    <t xml:space="preserve">GPM </t>
  </si>
  <si>
    <t>Pressure Adjustment Factor:</t>
  </si>
  <si>
    <t>Water Flow Demand:</t>
  </si>
  <si>
    <t>Provide detailed description and backup for this demand.</t>
  </si>
  <si>
    <t xml:space="preserve"> TOTAL FIXED DEMAND</t>
  </si>
  <si>
    <t>(Press.Adj.Factor ) X (Water Flow Demand) =</t>
  </si>
  <si>
    <t>.</t>
  </si>
  <si>
    <t>Irrigation areas must be divided into zones, with a maximum irrigation demand of 25 GPM.Provide a detailed irrigation plan and calculations with appropriately designed zones.</t>
  </si>
  <si>
    <t>Neptune Water Meter Operating Characteristics</t>
  </si>
  <si>
    <t>Neptune Water Meter Components</t>
  </si>
  <si>
    <t>Select Meter Size/type:</t>
  </si>
  <si>
    <t>Meter Drop Down</t>
  </si>
  <si>
    <t>Meter Type</t>
  </si>
  <si>
    <t>Max. Operating (gpm)</t>
  </si>
  <si>
    <t>Positive Displacement</t>
  </si>
  <si>
    <t>5/8"</t>
  </si>
  <si>
    <t>3/4"</t>
  </si>
  <si>
    <t>1"</t>
  </si>
  <si>
    <t>1 1/2"</t>
  </si>
  <si>
    <t>2"</t>
  </si>
  <si>
    <t>Ultrasonic</t>
  </si>
  <si>
    <t>5/8”</t>
  </si>
  <si>
    <t>1”</t>
  </si>
  <si>
    <t>3"</t>
  </si>
  <si>
    <t>4”</t>
  </si>
  <si>
    <t>6”</t>
  </si>
  <si>
    <t>25   GPM - 5/8” Ultrasonic</t>
  </si>
  <si>
    <t>55   GPM  -  1” Ultrasonic</t>
  </si>
  <si>
    <t>1250 GPM -  4” Ultrasonic</t>
  </si>
  <si>
    <t>2000 GPM -  6” Ultrasonic</t>
  </si>
  <si>
    <t>500  GPM  - 3" Ultrasonic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</si>
</sst>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###\)\ ###\-####"/>
  </numFmts>
  <fonts count="19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u/>
      <sz val="11.5"/>
      <color indexed="8"/>
      <name val="Arial"/>
      <family val="2"/>
    </font>
    <font>
      <sz val="6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/>
      <name val="Cambria"/>
      <family val="1"/>
    </font>
    <font>
      <b/>
      <sz val="10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2" fillId="0" borderId="1" xfId="0" applyFont="1" applyBorder="1" applyAlignment="1" applyProtection="1">
      <alignment horizontal="left" vertical="top"/>
    </xf>
    <xf numFmtId="0" fontId="0" fillId="0" borderId="2" xfId="0" applyBorder="1" applyProtection="1"/>
    <xf numFmtId="0" fontId="2" fillId="0" borderId="2" xfId="0" applyFont="1" applyBorder="1" applyAlignment="1" applyProtection="1">
      <alignment vertical="top"/>
    </xf>
    <xf numFmtId="0" fontId="2" fillId="0" borderId="2" xfId="0" applyFont="1" applyBorder="1" applyAlignment="1" applyProtection="1">
      <alignment horizontal="right" vertical="top"/>
    </xf>
    <xf numFmtId="0" fontId="0" fillId="0" borderId="3" xfId="0" applyBorder="1" applyProtection="1"/>
    <xf numFmtId="0" fontId="0" fillId="0" borderId="4" xfId="0" applyBorder="1" applyProtection="1"/>
    <xf numFmtId="0" fontId="2" fillId="0" borderId="0" xfId="0" applyFont="1" applyBorder="1" applyAlignment="1" applyProtection="1">
      <alignment vertical="top"/>
    </xf>
    <xf numFmtId="0" fontId="13" fillId="0" borderId="0" xfId="0" applyFont="1" applyBorder="1" applyAlignment="1" applyProtection="1">
      <alignment horizontal="right" vertical="top"/>
    </xf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right" vertical="top"/>
    </xf>
    <xf numFmtId="0" fontId="0" fillId="0" borderId="5" xfId="0" applyBorder="1" applyProtection="1"/>
    <xf numFmtId="0" fontId="2" fillId="0" borderId="6" xfId="0" applyFont="1" applyBorder="1" applyProtection="1"/>
    <xf numFmtId="0" fontId="2" fillId="0" borderId="4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right"/>
    </xf>
    <xf numFmtId="0" fontId="0" fillId="0" borderId="0" xfId="0" applyBorder="1" applyProtection="1"/>
    <xf numFmtId="0" fontId="0" fillId="0" borderId="7" xfId="0" applyBorder="1" applyProtection="1"/>
    <xf numFmtId="0" fontId="2" fillId="0" borderId="8" xfId="0" applyFont="1" applyBorder="1" applyAlignment="1" applyProtection="1">
      <alignment horizontal="right" vertical="top"/>
    </xf>
    <xf numFmtId="0" fontId="0" fillId="0" borderId="8" xfId="0" applyBorder="1" applyProtection="1"/>
    <xf numFmtId="0" fontId="2" fillId="0" borderId="8" xfId="0" applyFont="1" applyBorder="1" applyAlignment="1" applyProtection="1">
      <alignment vertical="top"/>
    </xf>
    <xf numFmtId="0" fontId="0" fillId="0" borderId="8" xfId="0" applyBorder="1" applyAlignment="1" applyProtection="1"/>
    <xf numFmtId="0" fontId="0" fillId="0" borderId="6" xfId="0" applyBorder="1" applyProtection="1"/>
    <xf numFmtId="0" fontId="6" fillId="0" borderId="9" xfId="0" applyFont="1" applyBorder="1" applyAlignment="1" applyProtection="1">
      <alignment wrapText="1"/>
    </xf>
    <xf numFmtId="0" fontId="6" fillId="0" borderId="10" xfId="0" applyFont="1" applyBorder="1" applyAlignment="1" applyProtection="1">
      <alignment horizontal="center" wrapText="1"/>
    </xf>
    <xf numFmtId="0" fontId="6" fillId="0" borderId="2" xfId="0" applyFont="1" applyBorder="1" applyAlignment="1" applyProtection="1">
      <alignment horizontal="center" wrapText="1"/>
    </xf>
    <xf numFmtId="0" fontId="0" fillId="0" borderId="10" xfId="0" applyBorder="1" applyProtection="1"/>
    <xf numFmtId="0" fontId="6" fillId="0" borderId="1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vertical="top"/>
    </xf>
    <xf numFmtId="0" fontId="1" fillId="0" borderId="2" xfId="0" applyFont="1" applyBorder="1" applyAlignment="1" applyProtection="1">
      <alignment horizontal="center" vertical="top"/>
    </xf>
    <xf numFmtId="0" fontId="1" fillId="0" borderId="12" xfId="0" applyFont="1" applyBorder="1" applyAlignment="1" applyProtection="1">
      <alignment horizontal="center" vertical="top"/>
    </xf>
    <xf numFmtId="0" fontId="1" fillId="0" borderId="4" xfId="0" applyFont="1" applyBorder="1" applyAlignment="1" applyProtection="1">
      <alignment vertical="top"/>
    </xf>
    <xf numFmtId="0" fontId="1" fillId="0" borderId="13" xfId="0" applyFont="1" applyBorder="1" applyAlignment="1" applyProtection="1">
      <alignment horizontal="center" vertical="top"/>
    </xf>
    <xf numFmtId="0" fontId="2" fillId="0" borderId="4" xfId="0" applyFont="1" applyBorder="1" applyProtection="1"/>
    <xf numFmtId="0" fontId="3" fillId="0" borderId="7" xfId="0" applyFont="1" applyBorder="1" applyAlignment="1" applyProtection="1">
      <alignment vertical="top"/>
    </xf>
    <xf numFmtId="0" fontId="2" fillId="0" borderId="8" xfId="0" applyFont="1" applyBorder="1" applyAlignment="1" applyProtection="1">
      <alignment horizontal="center" vertical="top"/>
    </xf>
    <xf numFmtId="0" fontId="1" fillId="0" borderId="8" xfId="0" applyFont="1" applyBorder="1" applyAlignment="1" applyProtection="1">
      <alignment horizontal="center" vertical="top"/>
    </xf>
    <xf numFmtId="0" fontId="1" fillId="0" borderId="6" xfId="0" applyFont="1" applyBorder="1" applyAlignment="1" applyProtection="1">
      <alignment horizontal="center" vertical="top"/>
    </xf>
    <xf numFmtId="0" fontId="2" fillId="0" borderId="0" xfId="0" applyFont="1" applyBorder="1" applyProtection="1"/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 vertical="top"/>
    </xf>
    <xf numFmtId="0" fontId="6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right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6" fillId="0" borderId="0" xfId="0" applyFont="1" applyAlignment="1" applyProtection="1">
      <alignment vertical="top"/>
    </xf>
    <xf numFmtId="0" fontId="6" fillId="0" borderId="1" xfId="0" applyFont="1" applyBorder="1" applyAlignment="1" applyProtection="1"/>
    <xf numFmtId="0" fontId="2" fillId="0" borderId="2" xfId="0" applyFont="1" applyFill="1" applyBorder="1" applyAlignment="1" applyProtection="1"/>
    <xf numFmtId="0" fontId="2" fillId="0" borderId="2" xfId="0" applyFont="1" applyBorder="1" applyAlignment="1" applyProtection="1"/>
    <xf numFmtId="0" fontId="2" fillId="0" borderId="3" xfId="0" applyFont="1" applyBorder="1" applyAlignment="1" applyProtection="1"/>
    <xf numFmtId="0" fontId="2" fillId="0" borderId="0" xfId="0" applyFont="1" applyBorder="1" applyAlignment="1" applyProtection="1"/>
    <xf numFmtId="0" fontId="5" fillId="0" borderId="7" xfId="0" applyFont="1" applyBorder="1" applyAlignment="1" applyProtection="1"/>
    <xf numFmtId="0" fontId="5" fillId="0" borderId="8" xfId="0" applyFont="1" applyFill="1" applyBorder="1" applyAlignment="1" applyProtection="1"/>
    <xf numFmtId="0" fontId="2" fillId="0" borderId="8" xfId="0" applyFont="1" applyBorder="1" applyAlignment="1" applyProtection="1"/>
    <xf numFmtId="0" fontId="2" fillId="0" borderId="6" xfId="0" applyFont="1" applyBorder="1" applyAlignment="1" applyProtection="1"/>
    <xf numFmtId="0" fontId="6" fillId="0" borderId="1" xfId="0" applyFont="1" applyBorder="1" applyAlignment="1" applyProtection="1">
      <alignment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vertical="top" wrapText="1"/>
    </xf>
    <xf numFmtId="0" fontId="4" fillId="0" borderId="7" xfId="0" applyFont="1" applyBorder="1" applyAlignment="1" applyProtection="1">
      <alignment vertical="top"/>
    </xf>
    <xf numFmtId="0" fontId="2" fillId="0" borderId="8" xfId="0" applyFont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vertical="top" wrapText="1"/>
    </xf>
    <xf numFmtId="0" fontId="2" fillId="0" borderId="6" xfId="0" applyFont="1" applyBorder="1" applyAlignment="1" applyProtection="1">
      <alignment vertical="top" wrapText="1"/>
    </xf>
    <xf numFmtId="0" fontId="0" fillId="0" borderId="0" xfId="0" applyAlignment="1" applyProtection="1">
      <alignment vertical="top"/>
    </xf>
    <xf numFmtId="0" fontId="11" fillId="0" borderId="0" xfId="0" applyFont="1" applyBorder="1" applyAlignment="1" applyProtection="1">
      <alignment vertical="top" wrapText="1"/>
    </xf>
    <xf numFmtId="0" fontId="11" fillId="0" borderId="0" xfId="0" applyFont="1" applyProtection="1"/>
    <xf numFmtId="0" fontId="11" fillId="0" borderId="0" xfId="0" applyFont="1" applyBorder="1" applyAlignment="1" applyProtection="1">
      <alignment horizontal="right" vertical="top"/>
    </xf>
    <xf numFmtId="0" fontId="2" fillId="3" borderId="14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center" vertical="top"/>
      <protection locked="0"/>
    </xf>
    <xf numFmtId="0" fontId="5" fillId="2" borderId="15" xfId="0" applyFont="1" applyFill="1" applyBorder="1" applyAlignment="1" applyProtection="1">
      <alignment vertical="top" wrapText="1"/>
      <protection locked="0"/>
    </xf>
    <xf numFmtId="0" fontId="11" fillId="0" borderId="0" xfId="0" applyFont="1" applyAlignment="1">
      <alignment vertical="center"/>
    </xf>
    <xf numFmtId="0" fontId="0" fillId="0" borderId="1" xfId="0" applyBorder="1" applyProtection="1"/>
    <xf numFmtId="0" fontId="11" fillId="0" borderId="2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5" fillId="0" borderId="0" xfId="0" applyFont="1" applyBorder="1" applyProtection="1"/>
    <xf numFmtId="0" fontId="14" fillId="0" borderId="0" xfId="0" applyFont="1" applyBorder="1" applyProtection="1"/>
    <xf numFmtId="0" fontId="1" fillId="0" borderId="0" xfId="0" applyFont="1" applyBorder="1" applyAlignment="1" applyProtection="1">
      <alignment horizontal="center" vertical="top"/>
    </xf>
    <xf numFmtId="0" fontId="4" fillId="0" borderId="0" xfId="0" applyFont="1" applyBorder="1" applyProtection="1"/>
    <xf numFmtId="0" fontId="2" fillId="0" borderId="5" xfId="0" applyFont="1" applyBorder="1" applyProtection="1"/>
    <xf numFmtId="0" fontId="6" fillId="0" borderId="5" xfId="0" applyFont="1" applyBorder="1" applyAlignment="1" applyProtection="1">
      <alignment vertical="top" wrapText="1"/>
    </xf>
    <xf numFmtId="0" fontId="6" fillId="0" borderId="5" xfId="0" applyFont="1" applyBorder="1" applyAlignment="1" applyProtection="1">
      <alignment vertical="top"/>
    </xf>
    <xf numFmtId="0" fontId="7" fillId="0" borderId="0" xfId="0" applyFont="1" applyBorder="1" applyProtection="1"/>
    <xf numFmtId="0" fontId="11" fillId="0" borderId="0" xfId="0" applyFont="1" applyBorder="1" applyProtection="1"/>
    <xf numFmtId="0" fontId="11" fillId="0" borderId="0" xfId="0" applyFont="1" applyBorder="1" applyAlignment="1" applyProtection="1">
      <alignment vertical="top"/>
    </xf>
    <xf numFmtId="0" fontId="11" fillId="0" borderId="5" xfId="0" applyFont="1" applyBorder="1" applyAlignment="1" applyProtection="1">
      <alignment vertical="top" wrapText="1"/>
    </xf>
    <xf numFmtId="0" fontId="8" fillId="0" borderId="0" xfId="0" applyFont="1" applyBorder="1" applyProtection="1"/>
    <xf numFmtId="0" fontId="9" fillId="0" borderId="0" xfId="0" applyFont="1" applyBorder="1" applyProtection="1"/>
    <xf numFmtId="0" fontId="6" fillId="0" borderId="16" xfId="0" applyFont="1" applyBorder="1" applyAlignment="1" applyProtection="1">
      <alignment vertical="top"/>
    </xf>
    <xf numFmtId="0" fontId="6" fillId="0" borderId="0" xfId="0" applyFont="1" applyBorder="1" applyAlignment="1" applyProtection="1">
      <alignment horizontal="right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6" fontId="15" fillId="0" borderId="4" xfId="0" applyNumberFormat="1" applyFont="1" applyBorder="1" applyAlignment="1">
      <alignment horizontal="center" vertical="center" wrapText="1"/>
    </xf>
    <xf numFmtId="17" fontId="15" fillId="0" borderId="4" xfId="0" applyNumberFormat="1" applyFont="1" applyBorder="1" applyAlignment="1">
      <alignment horizontal="center" vertical="center" wrapText="1"/>
    </xf>
    <xf numFmtId="0" fontId="17" fillId="0" borderId="0" xfId="0" applyFont="1" applyBorder="1" applyProtection="1"/>
    <xf numFmtId="0" fontId="18" fillId="0" borderId="0" xfId="0" applyFont="1" applyBorder="1" applyAlignment="1" applyProtection="1">
      <alignment horizontal="right"/>
      <protection hidden="1"/>
    </xf>
    <xf numFmtId="0" fontId="17" fillId="0" borderId="0" xfId="0" applyFont="1" applyBorder="1" applyProtection="1"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18" fillId="0" borderId="0" xfId="0" applyFont="1" applyBorder="1" applyProtection="1">
      <protection hidden="1"/>
    </xf>
    <xf numFmtId="2" fontId="17" fillId="0" borderId="0" xfId="0" applyNumberFormat="1" applyFont="1" applyBorder="1" applyProtection="1">
      <protection hidden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 applyProtection="1">
      <alignment horizontal="right"/>
      <protection hidden="1"/>
    </xf>
    <xf numFmtId="0" fontId="2" fillId="4" borderId="20" xfId="0" applyFont="1" applyFill="1" applyBorder="1" applyAlignment="1" applyProtection="1">
      <alignment horizontal="center"/>
      <protection locked="0"/>
    </xf>
    <xf numFmtId="0" fontId="2" fillId="4" borderId="22" xfId="0" applyFont="1" applyFill="1" applyBorder="1" applyAlignment="1" applyProtection="1">
      <alignment horizontal="center"/>
      <protection locked="0"/>
    </xf>
    <xf numFmtId="0" fontId="2" fillId="4" borderId="21" xfId="0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4" fillId="0" borderId="5" xfId="0" applyFont="1" applyBorder="1" applyAlignment="1" applyProtection="1">
      <alignment horizontal="left" vertical="top" wrapText="1"/>
    </xf>
    <xf numFmtId="0" fontId="2" fillId="3" borderId="14" xfId="0" applyFont="1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164" fontId="2" fillId="3" borderId="14" xfId="0" applyNumberFormat="1" applyFont="1" applyFill="1" applyBorder="1" applyAlignment="1" applyProtection="1">
      <alignment horizontal="left"/>
      <protection locked="0"/>
    </xf>
    <xf numFmtId="164" fontId="0" fillId="3" borderId="14" xfId="0" applyNumberForma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57</xdr:row>
          <xdr:rowOff>0</xdr:rowOff>
        </xdr:from>
        <xdr:to>
          <xdr:col>10</xdr:col>
          <xdr:colOff>1343025</xdr:colOff>
          <xdr:row>60</xdr:row>
          <xdr:rowOff>57150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10</xdr:col>
      <xdr:colOff>1714500</xdr:colOff>
      <xdr:row>40</xdr:row>
      <xdr:rowOff>38100</xdr:rowOff>
    </xdr:from>
    <xdr:ext cx="184731" cy="264560"/>
    <xdr:sp macro="" textlink="">
      <xdr:nvSpPr>
        <xdr:cNvPr id="2" name="TextBox 1"/>
        <xdr:cNvSpPr txBox="1"/>
      </xdr:nvSpPr>
      <xdr:spPr>
        <a:xfrm>
          <a:off x="8839200" y="698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7"/>
  <sheetViews>
    <sheetView tabSelected="1" zoomScale="85" zoomScaleNormal="85" workbookViewId="0">
      <selection activeCell="G27" sqref="G27"/>
    </sheetView>
  </sheetViews>
  <sheetFormatPr defaultRowHeight="12.75" x14ac:dyDescent="0.2"/>
  <cols>
    <col min="1" max="1" width="4.7109375" style="1" customWidth="1"/>
    <col min="2" max="2" width="35.140625" style="1" customWidth="1"/>
    <col min="3" max="3" width="10.28515625" style="1" customWidth="1"/>
    <col min="4" max="4" width="8.85546875" style="1" customWidth="1"/>
    <col min="5" max="5" width="9.140625" style="1" customWidth="1"/>
    <col min="6" max="6" width="2.140625" style="1" customWidth="1"/>
    <col min="7" max="7" width="9.140625" style="1"/>
    <col min="8" max="8" width="3.5703125" style="1" customWidth="1"/>
    <col min="9" max="9" width="12.42578125" style="1" customWidth="1"/>
    <col min="10" max="10" width="6.5703125" style="1" customWidth="1"/>
    <col min="11" max="11" width="42.5703125" style="1" customWidth="1"/>
    <col min="12" max="12" width="21.7109375" style="1" customWidth="1"/>
    <col min="13" max="13" width="11.5703125" style="1" customWidth="1"/>
    <col min="14" max="14" width="13.42578125" style="1" customWidth="1"/>
    <col min="15" max="15" width="19.85546875" style="1" customWidth="1"/>
    <col min="16" max="16384" width="9.140625" style="1"/>
  </cols>
  <sheetData>
    <row r="1" spans="1:22" ht="15.75" x14ac:dyDescent="0.25">
      <c r="A1" s="72"/>
      <c r="B1" s="4"/>
      <c r="C1" s="4"/>
      <c r="D1" s="73" t="s">
        <v>27</v>
      </c>
      <c r="E1" s="4"/>
      <c r="F1" s="4"/>
      <c r="G1" s="4"/>
      <c r="H1" s="4"/>
      <c r="I1" s="4"/>
      <c r="J1" s="7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</row>
    <row r="2" spans="1:22" ht="15" x14ac:dyDescent="0.25">
      <c r="A2" s="8"/>
      <c r="B2" s="17"/>
      <c r="C2" s="17"/>
      <c r="D2" s="74" t="s">
        <v>28</v>
      </c>
      <c r="E2" s="17"/>
      <c r="F2" s="17"/>
      <c r="G2" s="17"/>
      <c r="H2" s="17"/>
      <c r="I2" s="17"/>
      <c r="J2" s="13"/>
      <c r="L2" s="104"/>
      <c r="M2" s="104"/>
      <c r="N2" s="104"/>
      <c r="O2" s="104"/>
      <c r="P2" s="104"/>
      <c r="Q2" s="104"/>
      <c r="R2" s="104"/>
      <c r="S2" s="104"/>
      <c r="T2" s="104"/>
      <c r="U2" s="102"/>
      <c r="V2" s="102"/>
    </row>
    <row r="3" spans="1:22" ht="13.5" thickBot="1" x14ac:dyDescent="0.25">
      <c r="A3" s="8"/>
      <c r="B3" s="75"/>
      <c r="C3" s="17"/>
      <c r="D3" s="17"/>
      <c r="E3" s="17"/>
      <c r="F3" s="17"/>
      <c r="G3" s="17"/>
      <c r="H3" s="17"/>
      <c r="I3" s="17"/>
      <c r="J3" s="13"/>
      <c r="L3" s="104"/>
      <c r="M3" s="103"/>
      <c r="N3" s="104"/>
      <c r="O3" s="105" t="s">
        <v>48</v>
      </c>
      <c r="P3" s="106" t="s">
        <v>51</v>
      </c>
      <c r="Q3" s="105"/>
      <c r="R3" s="104"/>
      <c r="S3" s="104"/>
      <c r="T3" s="104"/>
      <c r="U3" s="102"/>
      <c r="V3" s="102"/>
    </row>
    <row r="4" spans="1:22" x14ac:dyDescent="0.2">
      <c r="A4" s="3" t="s">
        <v>29</v>
      </c>
      <c r="B4" s="4"/>
      <c r="C4" s="5"/>
      <c r="D4" s="6" t="s">
        <v>32</v>
      </c>
      <c r="E4" s="114"/>
      <c r="F4" s="115"/>
      <c r="G4" s="116"/>
      <c r="H4" s="7"/>
      <c r="I4" s="76" t="str">
        <f>IF(ISBLANK(E4),"Select  Type of Occupany  from Dropdown box","")</f>
        <v>Select  Type of Occupany  from Dropdown box</v>
      </c>
      <c r="J4" s="13"/>
      <c r="L4" s="104">
        <f>IF(E4="Residential",O4,(IF(E4="Commercial",O5,0)))</f>
        <v>0</v>
      </c>
      <c r="M4" s="104"/>
      <c r="N4" s="110" t="s">
        <v>46</v>
      </c>
      <c r="O4" s="104">
        <f>(-(0.0000361)*(G33)^2)+(0.08165*G33)+16.01</f>
        <v>16.010000000000002</v>
      </c>
      <c r="P4" s="104">
        <f>(((G33-1300)/1000)*7.69)+60</f>
        <v>50.003</v>
      </c>
      <c r="Q4" s="104"/>
      <c r="R4" s="104"/>
      <c r="S4" s="104"/>
      <c r="T4" s="104"/>
      <c r="U4" s="102"/>
      <c r="V4" s="102"/>
    </row>
    <row r="5" spans="1:22" x14ac:dyDescent="0.2">
      <c r="A5" s="8"/>
      <c r="B5" s="68"/>
      <c r="C5" s="9"/>
      <c r="D5" s="10" t="s">
        <v>38</v>
      </c>
      <c r="E5" s="11"/>
      <c r="F5" s="12"/>
      <c r="G5" s="9"/>
      <c r="H5" s="13"/>
      <c r="I5" s="17"/>
      <c r="J5" s="13"/>
      <c r="L5" s="104">
        <f>IF(E4="Residential",P4,(IF(E4="Commercial",P5,0)))</f>
        <v>0</v>
      </c>
      <c r="M5" s="104"/>
      <c r="N5" s="110" t="s">
        <v>47</v>
      </c>
      <c r="O5" s="104">
        <f>(-(0.00003557)*(G33)^2)+(0.1176*G33)+38.6</f>
        <v>38.6</v>
      </c>
      <c r="P5" s="104">
        <f>P4+80</f>
        <v>130.00299999999999</v>
      </c>
      <c r="Q5" s="104"/>
      <c r="R5" s="104"/>
      <c r="S5" s="104"/>
      <c r="T5" s="104"/>
      <c r="U5" s="102"/>
      <c r="V5" s="102"/>
    </row>
    <row r="6" spans="1:22" x14ac:dyDescent="0.2">
      <c r="A6" s="15" t="s">
        <v>31</v>
      </c>
      <c r="B6" s="12"/>
      <c r="C6" s="16" t="s">
        <v>39</v>
      </c>
      <c r="D6" s="120"/>
      <c r="E6" s="121"/>
      <c r="F6" s="121"/>
      <c r="G6" s="121"/>
      <c r="H6" s="13"/>
      <c r="I6" s="17"/>
      <c r="J6" s="13"/>
      <c r="L6" s="104"/>
      <c r="M6" s="104"/>
      <c r="N6" s="103" t="s">
        <v>54</v>
      </c>
      <c r="O6" s="104">
        <f>IF(E4="Residential",O4,(IF(E4="Commercial",O5,0)))</f>
        <v>0</v>
      </c>
      <c r="P6" s="104">
        <f>IF(E4="Residential",P4,(IF(E4="Commercial",P5,0)))</f>
        <v>0</v>
      </c>
      <c r="Q6" s="104"/>
      <c r="R6" s="104"/>
      <c r="S6" s="104"/>
      <c r="T6" s="104"/>
      <c r="U6" s="102"/>
      <c r="V6" s="102"/>
    </row>
    <row r="7" spans="1:22" x14ac:dyDescent="0.2">
      <c r="A7" s="8"/>
      <c r="B7" s="68"/>
      <c r="C7" s="12" t="s">
        <v>30</v>
      </c>
      <c r="D7" s="122"/>
      <c r="E7" s="123"/>
      <c r="F7" s="123"/>
      <c r="G7" s="123"/>
      <c r="H7" s="13"/>
      <c r="I7" s="17"/>
      <c r="J7" s="13"/>
      <c r="L7" s="104"/>
      <c r="M7" s="104"/>
      <c r="N7" s="104"/>
      <c r="O7" s="104"/>
      <c r="P7" s="104"/>
      <c r="Q7" s="104"/>
      <c r="R7" s="104"/>
      <c r="S7" s="104"/>
      <c r="T7" s="104"/>
      <c r="U7" s="102"/>
      <c r="V7" s="102"/>
    </row>
    <row r="8" spans="1:22" x14ac:dyDescent="0.2">
      <c r="A8" s="8"/>
      <c r="B8" s="17"/>
      <c r="C8" s="17"/>
      <c r="D8" s="9"/>
      <c r="E8" s="9"/>
      <c r="F8" s="11"/>
      <c r="G8" s="11"/>
      <c r="H8" s="13"/>
      <c r="I8" s="17"/>
      <c r="J8" s="13"/>
      <c r="L8" s="104"/>
      <c r="M8" s="104"/>
      <c r="N8" s="103" t="s">
        <v>53</v>
      </c>
      <c r="O8" s="104">
        <f>IF(G33=0,0,(IF(G33&lt;1300,O6,P6)))</f>
        <v>0</v>
      </c>
      <c r="P8" s="104"/>
      <c r="Q8" s="104"/>
      <c r="R8" s="104"/>
      <c r="S8" s="104"/>
      <c r="T8" s="104"/>
      <c r="U8" s="102"/>
      <c r="V8" s="102"/>
    </row>
    <row r="9" spans="1:22" ht="13.5" thickBot="1" x14ac:dyDescent="0.25">
      <c r="A9" s="18"/>
      <c r="B9" s="19"/>
      <c r="C9" s="20"/>
      <c r="D9" s="21"/>
      <c r="E9" s="21"/>
      <c r="F9" s="22"/>
      <c r="G9" s="22"/>
      <c r="H9" s="23"/>
      <c r="I9" s="17"/>
      <c r="J9" s="13"/>
      <c r="L9" s="104"/>
      <c r="M9" s="104"/>
      <c r="N9" s="104"/>
      <c r="O9" s="104"/>
      <c r="P9" s="104"/>
      <c r="Q9" s="104"/>
      <c r="R9" s="104"/>
      <c r="S9" s="104"/>
      <c r="T9" s="104"/>
      <c r="U9" s="102"/>
      <c r="V9" s="102"/>
    </row>
    <row r="10" spans="1:22" x14ac:dyDescent="0.2">
      <c r="A10" s="8"/>
      <c r="B10" s="75"/>
      <c r="C10" s="17"/>
      <c r="D10" s="17"/>
      <c r="E10" s="17"/>
      <c r="F10" s="17"/>
      <c r="G10" s="17"/>
      <c r="H10" s="17"/>
      <c r="I10" s="17"/>
      <c r="J10" s="13"/>
      <c r="L10" s="104"/>
      <c r="M10" s="104"/>
      <c r="N10" s="104"/>
      <c r="O10" s="104"/>
      <c r="P10" s="104"/>
      <c r="Q10" s="104"/>
      <c r="R10" s="104"/>
      <c r="S10" s="104"/>
      <c r="T10" s="104"/>
      <c r="U10" s="102"/>
      <c r="V10" s="102"/>
    </row>
    <row r="11" spans="1:22" ht="13.5" thickBot="1" x14ac:dyDescent="0.25">
      <c r="A11" s="8"/>
      <c r="B11" s="75"/>
      <c r="C11" s="17"/>
      <c r="D11" s="17"/>
      <c r="E11" s="17"/>
      <c r="F11" s="17"/>
      <c r="G11" s="17"/>
      <c r="H11" s="17"/>
      <c r="I11" s="17"/>
      <c r="J11" s="13"/>
      <c r="L11" s="104"/>
      <c r="M11" s="104"/>
      <c r="N11" s="104"/>
      <c r="O11" s="104"/>
      <c r="P11" s="104"/>
      <c r="Q11" s="104"/>
      <c r="R11" s="104"/>
      <c r="S11" s="104"/>
      <c r="T11" s="104"/>
      <c r="U11" s="102"/>
      <c r="V11" s="102"/>
    </row>
    <row r="12" spans="1:22" ht="39" thickBot="1" x14ac:dyDescent="0.25">
      <c r="A12" s="8"/>
      <c r="B12" s="24" t="s">
        <v>33</v>
      </c>
      <c r="C12" s="25" t="s">
        <v>34</v>
      </c>
      <c r="D12" s="25"/>
      <c r="E12" s="26" t="s">
        <v>35</v>
      </c>
      <c r="F12" s="27"/>
      <c r="G12" s="28" t="s">
        <v>36</v>
      </c>
      <c r="H12" s="17"/>
      <c r="I12" s="17"/>
      <c r="J12" s="13"/>
      <c r="L12" s="104"/>
      <c r="M12" s="104"/>
      <c r="N12" s="104"/>
      <c r="O12" s="104"/>
      <c r="P12" s="104"/>
      <c r="Q12" s="104"/>
      <c r="R12" s="104"/>
      <c r="S12" s="104"/>
      <c r="T12" s="104"/>
      <c r="U12" s="102"/>
      <c r="V12" s="102"/>
    </row>
    <row r="13" spans="1:22" x14ac:dyDescent="0.2">
      <c r="A13" s="8"/>
      <c r="B13" s="29" t="s">
        <v>0</v>
      </c>
      <c r="C13" s="30">
        <v>8</v>
      </c>
      <c r="D13" s="30" t="s">
        <v>1</v>
      </c>
      <c r="E13" s="69"/>
      <c r="F13" s="30" t="s">
        <v>2</v>
      </c>
      <c r="G13" s="31">
        <f>E13*C13</f>
        <v>0</v>
      </c>
      <c r="H13" s="17"/>
      <c r="I13" s="17"/>
      <c r="J13" s="13"/>
      <c r="L13" s="104"/>
      <c r="M13" s="104"/>
      <c r="N13" s="104"/>
      <c r="O13" s="107" t="s">
        <v>49</v>
      </c>
      <c r="P13" s="104"/>
      <c r="Q13" s="104"/>
      <c r="R13" s="104"/>
      <c r="S13" s="104"/>
      <c r="T13" s="104"/>
      <c r="U13" s="102"/>
      <c r="V13" s="102"/>
    </row>
    <row r="14" spans="1:22" x14ac:dyDescent="0.2">
      <c r="A14" s="8"/>
      <c r="B14" s="32" t="s">
        <v>3</v>
      </c>
      <c r="C14" s="77">
        <v>10</v>
      </c>
      <c r="D14" s="77" t="s">
        <v>1</v>
      </c>
      <c r="E14" s="69"/>
      <c r="F14" s="77" t="s">
        <v>2</v>
      </c>
      <c r="G14" s="33">
        <f t="shared" ref="G14:G31" si="0">E14*C14</f>
        <v>0</v>
      </c>
      <c r="H14" s="17"/>
      <c r="I14" s="17"/>
      <c r="J14" s="13"/>
      <c r="L14" s="104"/>
      <c r="M14" s="104"/>
      <c r="N14" s="104"/>
      <c r="O14" s="104" t="s">
        <v>46</v>
      </c>
      <c r="P14" s="104"/>
      <c r="Q14" s="104"/>
      <c r="R14" s="104"/>
      <c r="S14" s="104"/>
      <c r="T14" s="104"/>
      <c r="U14" s="102"/>
      <c r="V14" s="102"/>
    </row>
    <row r="15" spans="1:22" x14ac:dyDescent="0.2">
      <c r="A15" s="8"/>
      <c r="B15" s="32" t="s">
        <v>4</v>
      </c>
      <c r="C15" s="77">
        <v>2</v>
      </c>
      <c r="D15" s="77" t="s">
        <v>1</v>
      </c>
      <c r="E15" s="69"/>
      <c r="F15" s="77" t="s">
        <v>2</v>
      </c>
      <c r="G15" s="33">
        <f t="shared" si="0"/>
        <v>0</v>
      </c>
      <c r="H15" s="17"/>
      <c r="I15" s="17"/>
      <c r="J15" s="13"/>
      <c r="L15" s="104"/>
      <c r="M15" s="104"/>
      <c r="N15" s="104"/>
      <c r="O15" s="104" t="s">
        <v>47</v>
      </c>
      <c r="P15" s="104"/>
      <c r="Q15" s="104"/>
      <c r="R15" s="104"/>
      <c r="S15" s="104"/>
      <c r="T15" s="104"/>
      <c r="U15" s="102"/>
      <c r="V15" s="102"/>
    </row>
    <row r="16" spans="1:22" x14ac:dyDescent="0.2">
      <c r="A16" s="8"/>
      <c r="B16" s="32" t="s">
        <v>5</v>
      </c>
      <c r="C16" s="77">
        <v>2</v>
      </c>
      <c r="D16" s="77" t="s">
        <v>1</v>
      </c>
      <c r="E16" s="69"/>
      <c r="F16" s="77" t="s">
        <v>2</v>
      </c>
      <c r="G16" s="33">
        <f t="shared" si="0"/>
        <v>0</v>
      </c>
      <c r="H16" s="17"/>
      <c r="I16" s="17"/>
      <c r="J16" s="13"/>
      <c r="L16" s="104"/>
      <c r="M16" s="104"/>
      <c r="N16" s="104"/>
      <c r="O16" s="104"/>
      <c r="P16" s="104"/>
      <c r="Q16" s="104"/>
      <c r="R16" s="104"/>
      <c r="S16" s="104"/>
      <c r="T16" s="104"/>
      <c r="U16" s="102"/>
      <c r="V16" s="102"/>
    </row>
    <row r="17" spans="1:22" x14ac:dyDescent="0.2">
      <c r="A17" s="8"/>
      <c r="B17" s="32" t="s">
        <v>6</v>
      </c>
      <c r="C17" s="77">
        <v>2</v>
      </c>
      <c r="D17" s="77" t="s">
        <v>1</v>
      </c>
      <c r="E17" s="69"/>
      <c r="F17" s="77" t="s">
        <v>2</v>
      </c>
      <c r="G17" s="33">
        <f t="shared" si="0"/>
        <v>0</v>
      </c>
      <c r="H17" s="17"/>
      <c r="I17" s="17"/>
      <c r="J17" s="13"/>
      <c r="L17" s="104"/>
      <c r="M17" s="104"/>
      <c r="N17" s="104"/>
      <c r="O17" s="104"/>
      <c r="P17" s="104"/>
      <c r="Q17" s="104"/>
      <c r="R17" s="104"/>
      <c r="S17" s="104"/>
      <c r="T17" s="104"/>
      <c r="U17" s="102"/>
      <c r="V17" s="102"/>
    </row>
    <row r="18" spans="1:22" x14ac:dyDescent="0.2">
      <c r="A18" s="8"/>
      <c r="B18" s="32" t="s">
        <v>7</v>
      </c>
      <c r="C18" s="77">
        <v>2.2000000000000002</v>
      </c>
      <c r="D18" s="77" t="s">
        <v>1</v>
      </c>
      <c r="E18" s="69"/>
      <c r="F18" s="77" t="s">
        <v>2</v>
      </c>
      <c r="G18" s="33">
        <f t="shared" si="0"/>
        <v>0</v>
      </c>
      <c r="H18" s="17"/>
      <c r="I18" s="17"/>
      <c r="J18" s="13"/>
      <c r="L18" s="104"/>
      <c r="M18" s="104"/>
      <c r="N18" s="104"/>
      <c r="O18" s="104"/>
      <c r="P18" s="104"/>
      <c r="Q18" s="104"/>
      <c r="R18" s="104"/>
      <c r="S18" s="104"/>
      <c r="T18" s="104"/>
      <c r="U18" s="102"/>
      <c r="V18" s="102"/>
    </row>
    <row r="19" spans="1:22" x14ac:dyDescent="0.2">
      <c r="A19" s="8"/>
      <c r="B19" s="32" t="s">
        <v>8</v>
      </c>
      <c r="C19" s="77">
        <v>1.5</v>
      </c>
      <c r="D19" s="77" t="s">
        <v>1</v>
      </c>
      <c r="E19" s="69"/>
      <c r="F19" s="77" t="s">
        <v>2</v>
      </c>
      <c r="G19" s="33">
        <f t="shared" si="0"/>
        <v>0</v>
      </c>
      <c r="H19" s="17"/>
      <c r="I19" s="17"/>
      <c r="J19" s="13"/>
      <c r="L19" s="104"/>
      <c r="M19" s="104"/>
      <c r="N19" s="104"/>
      <c r="O19" s="107" t="s">
        <v>65</v>
      </c>
      <c r="P19" s="104"/>
      <c r="Q19" s="104"/>
      <c r="R19" s="104"/>
      <c r="S19" s="104"/>
      <c r="T19" s="104"/>
      <c r="U19" s="102"/>
      <c r="V19" s="102"/>
    </row>
    <row r="20" spans="1:22" x14ac:dyDescent="0.2">
      <c r="A20" s="8"/>
      <c r="B20" s="32" t="s">
        <v>9</v>
      </c>
      <c r="C20" s="77">
        <v>2.5</v>
      </c>
      <c r="D20" s="77" t="s">
        <v>1</v>
      </c>
      <c r="E20" s="69"/>
      <c r="F20" s="77" t="s">
        <v>2</v>
      </c>
      <c r="G20" s="33">
        <f t="shared" si="0"/>
        <v>0</v>
      </c>
      <c r="H20" s="17"/>
      <c r="I20" s="17"/>
      <c r="J20" s="13"/>
      <c r="L20" s="104"/>
      <c r="M20" s="104"/>
      <c r="N20" s="104"/>
      <c r="O20" s="104" t="s">
        <v>80</v>
      </c>
      <c r="P20" s="104"/>
      <c r="Q20" s="104"/>
      <c r="R20" s="104"/>
      <c r="S20" s="104"/>
      <c r="T20" s="104"/>
      <c r="U20" s="102"/>
      <c r="V20" s="102"/>
    </row>
    <row r="21" spans="1:22" x14ac:dyDescent="0.2">
      <c r="A21" s="8"/>
      <c r="B21" s="32" t="s">
        <v>10</v>
      </c>
      <c r="C21" s="77">
        <v>4</v>
      </c>
      <c r="D21" s="77" t="s">
        <v>1</v>
      </c>
      <c r="E21" s="69"/>
      <c r="F21" s="77" t="s">
        <v>2</v>
      </c>
      <c r="G21" s="33">
        <f t="shared" si="0"/>
        <v>0</v>
      </c>
      <c r="H21" s="17"/>
      <c r="I21" s="17"/>
      <c r="J21" s="13"/>
      <c r="L21" s="104"/>
      <c r="M21" s="104"/>
      <c r="N21" s="104"/>
      <c r="O21" s="104" t="s">
        <v>81</v>
      </c>
      <c r="P21" s="104"/>
      <c r="Q21" s="104"/>
      <c r="R21" s="104"/>
      <c r="S21" s="104"/>
      <c r="T21" s="104"/>
      <c r="U21" s="102"/>
      <c r="V21" s="102"/>
    </row>
    <row r="22" spans="1:22" x14ac:dyDescent="0.2">
      <c r="A22" s="8"/>
      <c r="B22" s="32" t="s">
        <v>11</v>
      </c>
      <c r="C22" s="77">
        <v>35</v>
      </c>
      <c r="D22" s="77" t="s">
        <v>1</v>
      </c>
      <c r="E22" s="69"/>
      <c r="F22" s="77" t="s">
        <v>2</v>
      </c>
      <c r="G22" s="33">
        <f t="shared" si="0"/>
        <v>0</v>
      </c>
      <c r="H22" s="17"/>
      <c r="I22" s="17"/>
      <c r="J22" s="13"/>
      <c r="L22" s="104"/>
      <c r="M22" s="104"/>
      <c r="N22" s="104"/>
      <c r="O22" s="104" t="s">
        <v>84</v>
      </c>
      <c r="P22" s="104"/>
      <c r="Q22" s="104"/>
      <c r="R22" s="104"/>
      <c r="S22" s="104"/>
      <c r="T22" s="104"/>
      <c r="U22" s="102"/>
      <c r="V22" s="102"/>
    </row>
    <row r="23" spans="1:22" x14ac:dyDescent="0.2">
      <c r="A23" s="8"/>
      <c r="B23" s="32" t="s">
        <v>12</v>
      </c>
      <c r="C23" s="77">
        <v>4</v>
      </c>
      <c r="D23" s="77" t="s">
        <v>1</v>
      </c>
      <c r="E23" s="69"/>
      <c r="F23" s="77" t="s">
        <v>2</v>
      </c>
      <c r="G23" s="33">
        <f t="shared" si="0"/>
        <v>0</v>
      </c>
      <c r="H23" s="17"/>
      <c r="I23" s="17"/>
      <c r="J23" s="13"/>
      <c r="L23" s="104"/>
      <c r="M23" s="104"/>
      <c r="N23" s="104"/>
      <c r="O23" s="104" t="s">
        <v>82</v>
      </c>
      <c r="P23" s="104"/>
      <c r="Q23" s="104"/>
      <c r="R23" s="104"/>
      <c r="S23" s="104"/>
      <c r="T23" s="104"/>
      <c r="U23" s="102"/>
      <c r="V23" s="102"/>
    </row>
    <row r="24" spans="1:22" x14ac:dyDescent="0.2">
      <c r="A24" s="8"/>
      <c r="B24" s="32" t="s">
        <v>13</v>
      </c>
      <c r="C24" s="77">
        <v>35</v>
      </c>
      <c r="D24" s="77" t="s">
        <v>1</v>
      </c>
      <c r="E24" s="69"/>
      <c r="F24" s="77" t="s">
        <v>2</v>
      </c>
      <c r="G24" s="33">
        <f t="shared" si="0"/>
        <v>0</v>
      </c>
      <c r="H24" s="17"/>
      <c r="I24" s="17"/>
      <c r="J24" s="13"/>
      <c r="L24" s="104"/>
      <c r="M24" s="104"/>
      <c r="N24" s="104"/>
      <c r="O24" s="104" t="s">
        <v>83</v>
      </c>
      <c r="P24" s="104"/>
      <c r="Q24" s="104"/>
      <c r="R24" s="104"/>
      <c r="S24" s="104"/>
      <c r="T24" s="104"/>
      <c r="U24" s="102"/>
      <c r="V24" s="102"/>
    </row>
    <row r="25" spans="1:22" x14ac:dyDescent="0.2">
      <c r="A25" s="8"/>
      <c r="B25" s="32" t="s">
        <v>14</v>
      </c>
      <c r="C25" s="77">
        <v>16</v>
      </c>
      <c r="D25" s="77" t="s">
        <v>1</v>
      </c>
      <c r="E25" s="69"/>
      <c r="F25" s="77" t="s">
        <v>2</v>
      </c>
      <c r="G25" s="33">
        <f t="shared" si="0"/>
        <v>0</v>
      </c>
      <c r="H25" s="17"/>
      <c r="I25" s="17"/>
      <c r="J25" s="13"/>
      <c r="L25" s="104"/>
      <c r="M25" s="104"/>
      <c r="N25" s="104"/>
      <c r="O25" s="104"/>
      <c r="P25" s="104"/>
      <c r="Q25" s="104"/>
      <c r="R25" s="104"/>
      <c r="S25" s="104"/>
      <c r="T25" s="104"/>
      <c r="U25" s="102"/>
      <c r="V25" s="102"/>
    </row>
    <row r="26" spans="1:22" x14ac:dyDescent="0.2">
      <c r="A26" s="8"/>
      <c r="B26" s="32" t="s">
        <v>15</v>
      </c>
      <c r="C26" s="77">
        <v>4</v>
      </c>
      <c r="D26" s="77" t="s">
        <v>1</v>
      </c>
      <c r="E26" s="69"/>
      <c r="F26" s="77" t="s">
        <v>2</v>
      </c>
      <c r="G26" s="33">
        <f t="shared" si="0"/>
        <v>0</v>
      </c>
      <c r="H26" s="17"/>
      <c r="I26" s="17"/>
      <c r="J26" s="13"/>
      <c r="L26" s="104"/>
      <c r="M26" s="104"/>
      <c r="N26" s="104"/>
      <c r="O26" s="104"/>
      <c r="P26" s="104"/>
      <c r="Q26" s="104"/>
      <c r="R26" s="104"/>
      <c r="S26" s="104"/>
      <c r="T26" s="104"/>
      <c r="U26" s="102"/>
      <c r="V26" s="102"/>
    </row>
    <row r="27" spans="1:22" x14ac:dyDescent="0.2">
      <c r="A27" s="8"/>
      <c r="B27" s="32" t="s">
        <v>16</v>
      </c>
      <c r="C27" s="77">
        <v>2</v>
      </c>
      <c r="D27" s="77" t="s">
        <v>1</v>
      </c>
      <c r="E27" s="69"/>
      <c r="F27" s="77" t="s">
        <v>2</v>
      </c>
      <c r="G27" s="33">
        <f t="shared" si="0"/>
        <v>0</v>
      </c>
      <c r="H27" s="17"/>
      <c r="I27" s="17"/>
      <c r="J27" s="13"/>
      <c r="L27" s="104"/>
      <c r="M27" s="104"/>
      <c r="N27" s="104"/>
      <c r="O27" s="104"/>
      <c r="P27" s="104"/>
      <c r="Q27" s="104"/>
      <c r="R27" s="104"/>
      <c r="S27" s="104"/>
      <c r="T27" s="104"/>
      <c r="U27" s="102"/>
      <c r="V27" s="102"/>
    </row>
    <row r="28" spans="1:22" x14ac:dyDescent="0.2">
      <c r="A28" s="8"/>
      <c r="B28" s="32" t="s">
        <v>17</v>
      </c>
      <c r="C28" s="77">
        <v>6</v>
      </c>
      <c r="D28" s="77" t="s">
        <v>1</v>
      </c>
      <c r="E28" s="69"/>
      <c r="F28" s="77" t="s">
        <v>2</v>
      </c>
      <c r="G28" s="33">
        <f t="shared" si="0"/>
        <v>0</v>
      </c>
      <c r="H28" s="17"/>
      <c r="I28" s="17"/>
      <c r="J28" s="13"/>
      <c r="L28" s="104"/>
      <c r="M28" s="104"/>
      <c r="N28" s="104"/>
      <c r="O28" s="104"/>
      <c r="P28" s="104"/>
      <c r="Q28" s="104"/>
      <c r="R28" s="104"/>
      <c r="S28" s="104"/>
      <c r="T28" s="104"/>
      <c r="U28" s="102"/>
      <c r="V28" s="102"/>
    </row>
    <row r="29" spans="1:22" x14ac:dyDescent="0.2">
      <c r="A29" s="8"/>
      <c r="B29" s="32" t="s">
        <v>18</v>
      </c>
      <c r="C29" s="77">
        <v>5</v>
      </c>
      <c r="D29" s="77" t="s">
        <v>1</v>
      </c>
      <c r="E29" s="69"/>
      <c r="F29" s="77" t="s">
        <v>2</v>
      </c>
      <c r="G29" s="33">
        <f t="shared" si="0"/>
        <v>0</v>
      </c>
      <c r="H29" s="17"/>
      <c r="I29" s="17"/>
      <c r="J29" s="13"/>
      <c r="L29" s="104"/>
      <c r="M29" s="104"/>
      <c r="N29" s="104"/>
      <c r="O29" s="102"/>
      <c r="P29" s="104"/>
      <c r="Q29" s="104"/>
      <c r="R29" s="104"/>
      <c r="S29" s="104"/>
      <c r="T29" s="104"/>
      <c r="U29" s="102"/>
      <c r="V29" s="102"/>
    </row>
    <row r="30" spans="1:22" x14ac:dyDescent="0.2">
      <c r="A30" s="8"/>
      <c r="B30" s="32" t="s">
        <v>19</v>
      </c>
      <c r="C30" s="77">
        <v>9</v>
      </c>
      <c r="D30" s="77" t="s">
        <v>1</v>
      </c>
      <c r="E30" s="69"/>
      <c r="F30" s="77" t="s">
        <v>2</v>
      </c>
      <c r="G30" s="33">
        <f t="shared" si="0"/>
        <v>0</v>
      </c>
      <c r="H30" s="17"/>
      <c r="I30" s="17"/>
      <c r="J30" s="13"/>
      <c r="L30" s="104"/>
      <c r="M30" s="104"/>
      <c r="N30" s="104"/>
      <c r="O30" s="102"/>
      <c r="P30" s="104"/>
      <c r="Q30" s="104"/>
      <c r="R30" s="104"/>
      <c r="S30" s="104"/>
      <c r="T30" s="104"/>
      <c r="U30" s="102"/>
      <c r="V30" s="102"/>
    </row>
    <row r="31" spans="1:22" x14ac:dyDescent="0.2">
      <c r="A31" s="8"/>
      <c r="B31" s="32" t="s">
        <v>20</v>
      </c>
      <c r="C31" s="77">
        <v>12</v>
      </c>
      <c r="D31" s="77" t="s">
        <v>1</v>
      </c>
      <c r="E31" s="69"/>
      <c r="F31" s="77" t="s">
        <v>2</v>
      </c>
      <c r="G31" s="33">
        <f t="shared" si="0"/>
        <v>0</v>
      </c>
      <c r="H31" s="17"/>
      <c r="I31" s="17"/>
      <c r="J31" s="13"/>
      <c r="L31" s="104"/>
      <c r="M31" s="104"/>
      <c r="N31" s="104"/>
      <c r="O31" s="104"/>
      <c r="P31" s="104" t="s">
        <v>50</v>
      </c>
      <c r="Q31" s="104"/>
      <c r="R31" s="104"/>
      <c r="S31" s="104"/>
      <c r="T31" s="104"/>
      <c r="U31" s="102"/>
      <c r="V31" s="102"/>
    </row>
    <row r="32" spans="1:22" ht="13.5" thickBot="1" x14ac:dyDescent="0.25">
      <c r="A32" s="8"/>
      <c r="B32" s="34"/>
      <c r="C32" s="39"/>
      <c r="D32" s="39"/>
      <c r="E32" s="39"/>
      <c r="F32" s="39"/>
      <c r="G32" s="14"/>
      <c r="H32" s="17"/>
      <c r="I32" s="17"/>
      <c r="J32" s="13"/>
      <c r="L32" s="104"/>
      <c r="M32" s="104"/>
      <c r="N32" s="108"/>
      <c r="O32" s="108"/>
      <c r="P32" s="104" t="s">
        <v>42</v>
      </c>
      <c r="Q32" s="104"/>
      <c r="R32" s="104"/>
      <c r="S32" s="104"/>
      <c r="T32" s="104"/>
      <c r="U32" s="102"/>
      <c r="V32" s="102"/>
    </row>
    <row r="33" spans="1:22" ht="13.5" thickBot="1" x14ac:dyDescent="0.25">
      <c r="A33" s="8"/>
      <c r="B33" s="35" t="s">
        <v>21</v>
      </c>
      <c r="C33" s="36"/>
      <c r="D33" s="37" t="s">
        <v>22</v>
      </c>
      <c r="E33" s="37"/>
      <c r="F33" s="38" t="s">
        <v>2</v>
      </c>
      <c r="G33" s="14">
        <f>SUM(G13:G32)</f>
        <v>0</v>
      </c>
      <c r="H33" s="17"/>
      <c r="I33" s="17"/>
      <c r="J33" s="13"/>
      <c r="L33" s="104"/>
      <c r="M33" s="104"/>
      <c r="N33" s="108"/>
      <c r="O33" s="108"/>
      <c r="P33" s="104" t="s">
        <v>37</v>
      </c>
      <c r="Q33" s="104"/>
      <c r="R33" s="104"/>
      <c r="S33" s="104"/>
      <c r="T33" s="104"/>
      <c r="U33" s="102"/>
      <c r="V33" s="102"/>
    </row>
    <row r="34" spans="1:22" x14ac:dyDescent="0.2">
      <c r="A34" s="8"/>
      <c r="B34" s="17"/>
      <c r="C34" s="17"/>
      <c r="D34" s="17"/>
      <c r="E34" s="17"/>
      <c r="F34" s="17"/>
      <c r="G34" s="17"/>
      <c r="H34" s="17"/>
      <c r="I34" s="17"/>
      <c r="J34" s="13"/>
      <c r="L34" s="104"/>
      <c r="M34" s="104"/>
      <c r="N34" s="108"/>
      <c r="O34" s="108"/>
      <c r="P34" s="104" t="s">
        <v>40</v>
      </c>
      <c r="Q34" s="104"/>
      <c r="R34" s="104"/>
      <c r="S34" s="104"/>
      <c r="T34" s="104"/>
      <c r="U34" s="102"/>
      <c r="V34" s="102"/>
    </row>
    <row r="35" spans="1:22" x14ac:dyDescent="0.2">
      <c r="A35" s="34"/>
      <c r="B35" s="78"/>
      <c r="C35" s="40" t="s">
        <v>55</v>
      </c>
      <c r="D35" s="111"/>
      <c r="E35" s="113"/>
      <c r="F35" s="17"/>
      <c r="G35" s="39" t="str">
        <f>RIGHT(D35,4)</f>
        <v/>
      </c>
      <c r="H35" s="17"/>
      <c r="I35" s="76" t="str">
        <f>IF(ISBLANK(D35),"Select Pressure Adjustment Factor from Dropdown box","")</f>
        <v>Select Pressure Adjustment Factor from Dropdown box</v>
      </c>
      <c r="J35" s="79"/>
      <c r="K35" s="2"/>
      <c r="L35" s="104"/>
      <c r="M35" s="104"/>
      <c r="N35" s="108"/>
      <c r="O35" s="108"/>
      <c r="P35" s="104" t="s">
        <v>43</v>
      </c>
      <c r="Q35" s="104"/>
      <c r="R35" s="104"/>
      <c r="S35" s="104"/>
      <c r="T35" s="104"/>
      <c r="U35" s="102"/>
      <c r="V35" s="102"/>
    </row>
    <row r="36" spans="1:22" x14ac:dyDescent="0.2">
      <c r="A36" s="34"/>
      <c r="B36" s="39"/>
      <c r="C36" s="41" t="s">
        <v>56</v>
      </c>
      <c r="D36" s="42" t="str">
        <f>ROUND((O8),0)&amp;" GPM"</f>
        <v>0 GPM</v>
      </c>
      <c r="E36" s="39"/>
      <c r="F36" s="39"/>
      <c r="G36" s="39"/>
      <c r="H36" s="17"/>
      <c r="I36" s="17"/>
      <c r="J36" s="13"/>
      <c r="L36" s="104"/>
      <c r="M36" s="104"/>
      <c r="N36" s="108"/>
      <c r="O36" s="108"/>
      <c r="P36" s="104" t="s">
        <v>44</v>
      </c>
      <c r="Q36" s="104"/>
      <c r="R36" s="104"/>
      <c r="S36" s="104"/>
      <c r="T36" s="104"/>
      <c r="U36" s="102"/>
      <c r="V36" s="102"/>
    </row>
    <row r="37" spans="1:22" x14ac:dyDescent="0.2">
      <c r="A37" s="34"/>
      <c r="B37" s="17"/>
      <c r="C37" s="17"/>
      <c r="D37" s="39" t="s">
        <v>60</v>
      </c>
      <c r="E37" s="17"/>
      <c r="F37" s="17"/>
      <c r="G37" s="17"/>
      <c r="H37" s="17"/>
      <c r="I37" s="17"/>
      <c r="J37" s="13"/>
      <c r="L37" s="104"/>
      <c r="M37" s="104"/>
      <c r="N37" s="108"/>
      <c r="O37" s="108"/>
      <c r="P37" s="104" t="s">
        <v>41</v>
      </c>
      <c r="Q37" s="104"/>
      <c r="R37" s="104"/>
      <c r="S37" s="104"/>
      <c r="T37" s="104"/>
      <c r="U37" s="102"/>
      <c r="V37" s="102"/>
    </row>
    <row r="38" spans="1:22" x14ac:dyDescent="0.2">
      <c r="A38" s="34"/>
      <c r="B38" s="43" t="s">
        <v>26</v>
      </c>
      <c r="C38" s="44"/>
      <c r="D38" s="45" t="s">
        <v>59</v>
      </c>
      <c r="E38" s="17"/>
      <c r="F38" s="39"/>
      <c r="G38" s="17"/>
      <c r="H38" s="17"/>
      <c r="I38" s="42">
        <f>IFERROR(ROUND(O8*G35,0),0)</f>
        <v>0</v>
      </c>
      <c r="J38" s="80" t="s">
        <v>52</v>
      </c>
      <c r="K38" s="46"/>
      <c r="L38" s="104"/>
      <c r="M38" s="104"/>
      <c r="N38" s="104"/>
      <c r="O38" s="104"/>
      <c r="P38" s="104" t="s">
        <v>45</v>
      </c>
      <c r="Q38" s="104"/>
      <c r="R38" s="104"/>
      <c r="S38" s="104"/>
      <c r="T38" s="104"/>
      <c r="U38" s="102"/>
      <c r="V38" s="102"/>
    </row>
    <row r="39" spans="1:22" ht="13.5" thickBot="1" x14ac:dyDescent="0.25">
      <c r="A39" s="8"/>
      <c r="B39" s="17"/>
      <c r="C39" s="17"/>
      <c r="D39" s="17"/>
      <c r="E39" s="17"/>
      <c r="F39" s="17"/>
      <c r="G39" s="17"/>
      <c r="H39" s="17"/>
      <c r="I39" s="42"/>
      <c r="J39" s="81"/>
      <c r="K39" s="47"/>
      <c r="L39" s="104"/>
      <c r="M39" s="104"/>
      <c r="N39" s="104"/>
      <c r="O39" s="104"/>
      <c r="P39" s="104"/>
      <c r="Q39" s="104"/>
      <c r="R39" s="104"/>
      <c r="S39" s="104"/>
      <c r="T39" s="104"/>
      <c r="U39" s="102"/>
      <c r="V39" s="102"/>
    </row>
    <row r="40" spans="1:22" x14ac:dyDescent="0.2">
      <c r="A40" s="8"/>
      <c r="B40" s="48" t="s">
        <v>23</v>
      </c>
      <c r="C40" s="49"/>
      <c r="D40" s="49"/>
      <c r="E40" s="49"/>
      <c r="F40" s="50"/>
      <c r="G40" s="51"/>
      <c r="H40" s="52"/>
      <c r="I40" s="42"/>
      <c r="J40" s="81"/>
      <c r="K40" s="42"/>
      <c r="L40" s="104"/>
      <c r="M40" s="104"/>
      <c r="N40" s="104"/>
      <c r="O40" s="104"/>
      <c r="P40" s="104"/>
      <c r="Q40" s="104"/>
      <c r="R40" s="104"/>
      <c r="S40" s="104"/>
      <c r="T40" s="104"/>
      <c r="U40" s="102"/>
      <c r="V40" s="102"/>
    </row>
    <row r="41" spans="1:22" ht="24" customHeight="1" x14ac:dyDescent="0.2">
      <c r="A41" s="8"/>
      <c r="B41" s="117" t="s">
        <v>61</v>
      </c>
      <c r="C41" s="118"/>
      <c r="D41" s="118"/>
      <c r="E41" s="118"/>
      <c r="F41" s="118"/>
      <c r="G41" s="119"/>
      <c r="H41" s="52"/>
      <c r="I41" s="42"/>
      <c r="J41" s="81"/>
      <c r="K41" s="4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</row>
    <row r="42" spans="1:22" ht="13.5" thickBot="1" x14ac:dyDescent="0.25">
      <c r="A42" s="8"/>
      <c r="B42" s="53"/>
      <c r="C42" s="54"/>
      <c r="D42" s="54"/>
      <c r="E42" s="70"/>
      <c r="F42" s="55"/>
      <c r="G42" s="56" t="s">
        <v>52</v>
      </c>
      <c r="H42" s="52"/>
      <c r="I42" s="42">
        <f>E42</f>
        <v>0</v>
      </c>
      <c r="J42" s="80" t="s">
        <v>52</v>
      </c>
      <c r="K42" s="46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</row>
    <row r="43" spans="1:22" ht="13.5" thickBot="1" x14ac:dyDescent="0.25">
      <c r="A43" s="8"/>
      <c r="B43" s="82"/>
      <c r="C43" s="17"/>
      <c r="D43" s="17"/>
      <c r="E43" s="17"/>
      <c r="F43" s="17"/>
      <c r="G43" s="17"/>
      <c r="H43" s="17"/>
      <c r="I43" s="42"/>
      <c r="J43" s="81"/>
      <c r="K43" s="47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</row>
    <row r="44" spans="1:22" x14ac:dyDescent="0.2">
      <c r="A44" s="8"/>
      <c r="B44" s="57" t="s">
        <v>24</v>
      </c>
      <c r="C44" s="58"/>
      <c r="D44" s="59"/>
      <c r="E44" s="4"/>
      <c r="F44" s="4"/>
      <c r="G44" s="7"/>
      <c r="H44" s="17"/>
      <c r="I44" s="17"/>
      <c r="J44" s="13"/>
      <c r="L44" s="102"/>
      <c r="M44" s="102"/>
      <c r="N44" s="109" t="s">
        <v>75</v>
      </c>
      <c r="O44" s="109">
        <v>25</v>
      </c>
      <c r="P44" s="102"/>
      <c r="Q44" s="102" t="str">
        <f>O44 &amp; "   GPM - "&amp;N44&amp;" Ultrasonic"</f>
        <v>25   GPM - 5/8” Ultrasonic</v>
      </c>
      <c r="R44" s="102"/>
      <c r="S44" s="102"/>
      <c r="T44" s="102"/>
      <c r="U44" s="102"/>
      <c r="V44" s="102"/>
    </row>
    <row r="45" spans="1:22" ht="13.5" thickBot="1" x14ac:dyDescent="0.25">
      <c r="A45" s="8"/>
      <c r="B45" s="60" t="s">
        <v>57</v>
      </c>
      <c r="C45" s="61"/>
      <c r="D45" s="62"/>
      <c r="E45" s="70"/>
      <c r="F45" s="20"/>
      <c r="G45" s="63" t="s">
        <v>52</v>
      </c>
      <c r="H45" s="17"/>
      <c r="I45" s="88">
        <f>E45</f>
        <v>0</v>
      </c>
      <c r="J45" s="80" t="s">
        <v>52</v>
      </c>
      <c r="K45" s="46"/>
      <c r="L45" s="102"/>
      <c r="M45" s="102"/>
      <c r="N45" s="109" t="s">
        <v>76</v>
      </c>
      <c r="O45" s="109">
        <v>55</v>
      </c>
      <c r="P45" s="102"/>
      <c r="Q45" s="102" t="str">
        <f>O45 &amp; "   GPM - "&amp;N45&amp;" Ultrasonic"</f>
        <v>55   GPM - 1” Ultrasonic</v>
      </c>
      <c r="R45" s="102"/>
      <c r="S45" s="102"/>
      <c r="T45" s="102"/>
      <c r="U45" s="102"/>
      <c r="V45" s="102"/>
    </row>
    <row r="46" spans="1:22" x14ac:dyDescent="0.2">
      <c r="A46" s="8"/>
      <c r="B46" s="17"/>
      <c r="C46" s="17"/>
      <c r="D46" s="17"/>
      <c r="J46" s="13"/>
      <c r="K46" s="64"/>
      <c r="L46" s="109"/>
      <c r="M46" s="109"/>
      <c r="N46" s="109" t="s">
        <v>77</v>
      </c>
      <c r="O46" s="109">
        <v>500</v>
      </c>
      <c r="P46" s="102"/>
      <c r="Q46" s="102" t="str">
        <f>O46 &amp; "  GPM - "&amp;N46&amp;" Ultrasonic"</f>
        <v>500  GPM - 3" Ultrasonic</v>
      </c>
      <c r="R46" s="102"/>
      <c r="S46" s="102"/>
      <c r="T46" s="102"/>
      <c r="U46" s="102"/>
      <c r="V46" s="102"/>
    </row>
    <row r="47" spans="1:22" ht="15.75" x14ac:dyDescent="0.25">
      <c r="A47" s="8"/>
      <c r="B47" s="39"/>
      <c r="C47" s="17"/>
      <c r="D47" s="17"/>
      <c r="E47" s="17"/>
      <c r="F47" s="17"/>
      <c r="G47" s="83"/>
      <c r="H47" s="67" t="s">
        <v>58</v>
      </c>
      <c r="I47" s="84">
        <f>IFERROR(I45+I42+I38,0)</f>
        <v>0</v>
      </c>
      <c r="J47" s="85" t="s">
        <v>52</v>
      </c>
      <c r="K47" s="64"/>
      <c r="L47" s="109"/>
      <c r="M47" s="109"/>
      <c r="N47" s="109" t="s">
        <v>78</v>
      </c>
      <c r="O47" s="109">
        <v>1250</v>
      </c>
      <c r="P47" s="102"/>
      <c r="Q47" s="102" t="str">
        <f t="shared" ref="Q47:Q48" si="1">O47 &amp; " GPM - "&amp;N47&amp;" Ultrasonic"</f>
        <v>1250 GPM - 4” Ultrasonic</v>
      </c>
      <c r="R47" s="102"/>
      <c r="S47" s="102"/>
      <c r="T47" s="102"/>
      <c r="U47" s="102"/>
      <c r="V47" s="102"/>
    </row>
    <row r="48" spans="1:22" ht="15.75" x14ac:dyDescent="0.25">
      <c r="A48" s="8"/>
      <c r="B48" s="17"/>
      <c r="C48" s="44"/>
      <c r="D48" s="65"/>
      <c r="E48" s="65"/>
      <c r="F48" s="83"/>
      <c r="J48" s="13"/>
      <c r="K48" s="65"/>
      <c r="L48" s="109"/>
      <c r="M48" s="109"/>
      <c r="N48" s="109" t="s">
        <v>79</v>
      </c>
      <c r="O48" s="109">
        <v>2000</v>
      </c>
      <c r="P48" s="102"/>
      <c r="Q48" s="102" t="str">
        <f t="shared" si="1"/>
        <v>2000 GPM - 6” Ultrasonic</v>
      </c>
      <c r="R48" s="102"/>
      <c r="S48" s="102"/>
      <c r="T48" s="102"/>
      <c r="U48" s="102"/>
      <c r="V48" s="102"/>
    </row>
    <row r="49" spans="1:22" x14ac:dyDescent="0.2">
      <c r="A49" s="8"/>
      <c r="B49" s="86"/>
      <c r="C49" s="17"/>
      <c r="D49" s="17"/>
      <c r="E49" s="89" t="s">
        <v>64</v>
      </c>
      <c r="F49" s="17"/>
      <c r="G49" s="111"/>
      <c r="H49" s="112"/>
      <c r="I49" s="113"/>
      <c r="J49" s="76" t="str">
        <f>IF(ISBLANK(G49),"Select Meter from Dropdown box","")</f>
        <v>Select Meter from Dropdown box</v>
      </c>
      <c r="L49" s="109"/>
      <c r="M49" s="109"/>
      <c r="N49" s="102"/>
      <c r="O49" s="102"/>
      <c r="P49" s="102"/>
      <c r="Q49" s="102"/>
      <c r="R49" s="102"/>
      <c r="S49" s="102"/>
      <c r="T49" s="102"/>
      <c r="U49" s="102"/>
      <c r="V49" s="102"/>
    </row>
    <row r="50" spans="1:22" ht="15" x14ac:dyDescent="0.25">
      <c r="A50" s="8"/>
      <c r="B50" s="87"/>
      <c r="C50" s="17"/>
      <c r="D50" s="17"/>
      <c r="E50" s="17"/>
      <c r="F50" s="17"/>
      <c r="G50" s="17"/>
      <c r="H50" s="17"/>
      <c r="I50" s="17"/>
      <c r="J50" s="13"/>
      <c r="L50" s="90"/>
      <c r="M50" s="90"/>
      <c r="N50" s="17"/>
      <c r="O50" s="17"/>
    </row>
    <row r="51" spans="1:22" ht="15" x14ac:dyDescent="0.25">
      <c r="A51" s="8"/>
      <c r="B51" s="87" t="s">
        <v>25</v>
      </c>
      <c r="C51" s="17"/>
      <c r="D51" s="17"/>
      <c r="E51" s="17"/>
      <c r="F51" s="17"/>
      <c r="G51" s="17"/>
      <c r="H51" s="17"/>
      <c r="I51" s="17"/>
      <c r="J51" s="13"/>
      <c r="L51" s="90"/>
      <c r="M51" s="90"/>
      <c r="N51" s="17"/>
      <c r="O51" s="17"/>
    </row>
    <row r="52" spans="1:22" ht="13.5" thickBot="1" x14ac:dyDescent="0.25">
      <c r="A52" s="18"/>
      <c r="B52" s="20"/>
      <c r="C52" s="20"/>
      <c r="D52" s="20"/>
      <c r="E52" s="20"/>
      <c r="F52" s="20"/>
      <c r="G52" s="20"/>
      <c r="H52" s="20"/>
      <c r="I52" s="20"/>
      <c r="J52" s="23"/>
      <c r="L52" s="91"/>
      <c r="M52" s="90"/>
      <c r="N52" s="17"/>
      <c r="O52" s="17"/>
    </row>
    <row r="53" spans="1:22" x14ac:dyDescent="0.2">
      <c r="L53" s="90"/>
      <c r="M53" s="90"/>
      <c r="N53" s="17"/>
      <c r="O53" s="17"/>
    </row>
    <row r="54" spans="1:22" x14ac:dyDescent="0.2">
      <c r="L54" s="90"/>
      <c r="M54" s="90"/>
      <c r="N54" s="17"/>
      <c r="O54" s="17"/>
    </row>
    <row r="55" spans="1:22" x14ac:dyDescent="0.2">
      <c r="L55" s="90"/>
      <c r="M55" s="90"/>
      <c r="N55" s="17"/>
      <c r="O55" s="17"/>
    </row>
    <row r="56" spans="1:22" ht="15.75" x14ac:dyDescent="0.25">
      <c r="B56" s="66" t="s">
        <v>62</v>
      </c>
      <c r="G56" s="71" t="s">
        <v>63</v>
      </c>
      <c r="L56" s="90"/>
      <c r="M56" s="90"/>
      <c r="N56" s="17"/>
      <c r="O56" s="17"/>
    </row>
    <row r="57" spans="1:22" ht="13.5" thickBot="1" x14ac:dyDescent="0.25"/>
    <row r="58" spans="1:22" ht="39" thickBot="1" x14ac:dyDescent="0.25">
      <c r="B58" s="92" t="s">
        <v>66</v>
      </c>
      <c r="C58" s="93" t="s">
        <v>67</v>
      </c>
      <c r="D58" s="99"/>
    </row>
    <row r="59" spans="1:22" x14ac:dyDescent="0.2">
      <c r="B59" s="94"/>
      <c r="C59" s="95"/>
      <c r="D59" s="94"/>
    </row>
    <row r="60" spans="1:22" ht="13.5" thickBot="1" x14ac:dyDescent="0.25">
      <c r="B60" s="96" t="s">
        <v>68</v>
      </c>
      <c r="C60" s="97"/>
      <c r="D60" s="94"/>
    </row>
    <row r="61" spans="1:22" x14ac:dyDescent="0.2">
      <c r="B61" s="94" t="s">
        <v>69</v>
      </c>
      <c r="C61" s="95">
        <v>20</v>
      </c>
      <c r="D61" s="100"/>
    </row>
    <row r="62" spans="1:22" x14ac:dyDescent="0.2">
      <c r="B62" s="94" t="s">
        <v>70</v>
      </c>
      <c r="C62" s="95">
        <v>30</v>
      </c>
      <c r="D62" s="101"/>
    </row>
    <row r="63" spans="1:22" x14ac:dyDescent="0.2">
      <c r="B63" s="94" t="s">
        <v>71</v>
      </c>
      <c r="C63" s="95">
        <v>50</v>
      </c>
      <c r="D63" s="101"/>
    </row>
    <row r="64" spans="1:22" x14ac:dyDescent="0.2">
      <c r="B64" s="94" t="s">
        <v>72</v>
      </c>
      <c r="C64" s="95">
        <v>100</v>
      </c>
      <c r="D64" s="94"/>
    </row>
    <row r="65" spans="2:4" ht="13.5" thickBot="1" x14ac:dyDescent="0.25">
      <c r="B65" s="98" t="s">
        <v>73</v>
      </c>
      <c r="C65" s="97">
        <v>160</v>
      </c>
      <c r="D65" s="94"/>
    </row>
    <row r="66" spans="2:4" x14ac:dyDescent="0.2">
      <c r="B66" s="94"/>
      <c r="C66" s="95"/>
      <c r="D66" s="94"/>
    </row>
    <row r="67" spans="2:4" ht="13.5" thickBot="1" x14ac:dyDescent="0.25">
      <c r="B67" s="96" t="s">
        <v>74</v>
      </c>
      <c r="C67" s="97"/>
      <c r="D67" s="94"/>
    </row>
    <row r="68" spans="2:4" x14ac:dyDescent="0.2">
      <c r="B68" s="94" t="s">
        <v>75</v>
      </c>
      <c r="C68" s="95">
        <v>25</v>
      </c>
      <c r="D68" s="94"/>
    </row>
    <row r="69" spans="2:4" x14ac:dyDescent="0.2">
      <c r="B69" s="94" t="s">
        <v>76</v>
      </c>
      <c r="C69" s="95">
        <v>55</v>
      </c>
      <c r="D69" s="94"/>
    </row>
    <row r="70" spans="2:4" x14ac:dyDescent="0.2">
      <c r="B70" s="94" t="s">
        <v>77</v>
      </c>
      <c r="C70" s="95">
        <v>500</v>
      </c>
      <c r="D70" s="94"/>
    </row>
    <row r="71" spans="2:4" x14ac:dyDescent="0.2">
      <c r="B71" s="94" t="s">
        <v>78</v>
      </c>
      <c r="C71" s="95">
        <v>1250</v>
      </c>
      <c r="D71" s="94"/>
    </row>
    <row r="72" spans="2:4" ht="13.5" thickBot="1" x14ac:dyDescent="0.25">
      <c r="B72" s="98" t="s">
        <v>79</v>
      </c>
      <c r="C72" s="97">
        <v>2000</v>
      </c>
      <c r="D72" s="101"/>
    </row>
    <row r="77" spans="2:4" x14ac:dyDescent="0.2">
      <c r="C77"/>
      <c r="D77"/>
    </row>
  </sheetData>
  <sheetProtection password="EF43" sheet="1" objects="1" scenarios="1"/>
  <mergeCells count="6">
    <mergeCell ref="G49:I49"/>
    <mergeCell ref="E4:G4"/>
    <mergeCell ref="D35:E35"/>
    <mergeCell ref="B41:G41"/>
    <mergeCell ref="D6:G6"/>
    <mergeCell ref="D7:G7"/>
  </mergeCells>
  <phoneticPr fontId="4" type="noConversion"/>
  <dataValidations count="4">
    <dataValidation type="list" allowBlank="1" showErrorMessage="1" errorTitle="Error" error="Use Dropdown to Select Commercial or Residential Development" sqref="E4:G4">
      <formula1>$O$14:$O$15</formula1>
    </dataValidation>
    <dataValidation type="list" allowBlank="1" showInputMessage="1" showErrorMessage="1" sqref="Q32">
      <formula1>$O$32:$O$37</formula1>
    </dataValidation>
    <dataValidation type="list" allowBlank="1" showInputMessage="1" showErrorMessage="1" promptTitle="Pressure Adjustment" prompt="Select Water Pressure_x000a_" sqref="D35:E35">
      <formula1>$P$32:$P$38</formula1>
    </dataValidation>
    <dataValidation type="list" allowBlank="1" showInputMessage="1" showErrorMessage="1" promptTitle="Select Meter" sqref="G49:I49">
      <formula1>$O$20:$O$24</formula1>
    </dataValidation>
  </dataValidations>
  <pageMargins left="0.25" right="0.25" top="0.75" bottom="0.75" header="0.3" footer="0.3"/>
  <pageSetup scale="64" orientation="portrait" r:id="rId1"/>
  <headerFooter alignWithMargins="0">
    <oddHeader>&amp;LSIZING WATER SERVICE LINES AND METERS</oddHeader>
  </headerFooter>
  <drawing r:id="rId2"/>
  <legacyDrawing r:id="rId3"/>
  <oleObjects>
    <mc:AlternateContent xmlns:mc="http://schemas.openxmlformats.org/markup-compatibility/2006">
      <mc:Choice Requires="x14">
        <oleObject progId="Word.Document.8" shapeId="1049" r:id="rId4">
          <objectPr defaultSize="0" r:id="rId5">
            <anchor moveWithCells="1">
              <from>
                <xdr:col>4</xdr:col>
                <xdr:colOff>9525</xdr:colOff>
                <xdr:row>57</xdr:row>
                <xdr:rowOff>0</xdr:rowOff>
              </from>
              <to>
                <xdr:col>10</xdr:col>
                <xdr:colOff>1343025</xdr:colOff>
                <xdr:row>60</xdr:row>
                <xdr:rowOff>57150</xdr:rowOff>
              </to>
            </anchor>
          </objectPr>
        </oleObject>
      </mc:Choice>
      <mc:Fallback>
        <oleObject progId="Word.Document.8" shapeId="1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RightSizeMeterForm</vt:lpstr>
      <vt:lpstr>Sheet2</vt:lpstr>
      <vt:lpstr>Sheet3</vt:lpstr>
      <vt:lpstr>RightSizeMeterForm!Print_Area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Hayes</dc:creator>
  <cp:lastModifiedBy>Tom Hayes</cp:lastModifiedBy>
  <cp:lastPrinted>2020-02-18T17:25:46Z</cp:lastPrinted>
  <dcterms:created xsi:type="dcterms:W3CDTF">1996-10-14T23:33:28Z</dcterms:created>
  <dcterms:modified xsi:type="dcterms:W3CDTF">2021-03-18T14:28:45Z</dcterms:modified>
</cp:coreProperties>
</file>